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5C616BBD-5DB2-4768-80A2-5AC60EE2C1D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ROCTOR STD" sheetId="6" r:id="rId1"/>
  </sheets>
  <definedNames>
    <definedName name="_xlnm.Print_Area" localSheetId="0">'PROCTOR STD'!$A$1:$I$70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G30" i="6"/>
  <c r="G34" i="6"/>
  <c r="N50" i="6"/>
  <c r="E63" i="6" s="1"/>
  <c r="N45" i="6"/>
  <c r="E62" i="6" s="1"/>
  <c r="F30" i="6"/>
  <c r="H30" i="6"/>
  <c r="I30" i="6"/>
  <c r="E30" i="6"/>
  <c r="F29" i="6"/>
  <c r="H29" i="6"/>
  <c r="I29" i="6"/>
  <c r="E29" i="6"/>
  <c r="E34" i="6"/>
  <c r="F34" i="6"/>
  <c r="G31" i="6" l="1"/>
  <c r="G37" i="6" s="1"/>
  <c r="F31" i="6"/>
  <c r="F37" i="6" s="1"/>
  <c r="E31" i="6"/>
  <c r="E37" i="6" s="1"/>
  <c r="I31" i="6"/>
  <c r="I37" i="6" s="1"/>
  <c r="H31" i="6"/>
  <c r="H37" i="6" s="1"/>
  <c r="I34" i="6"/>
  <c r="H34" i="6"/>
  <c r="H18" i="6"/>
  <c r="G35" i="6" s="1"/>
  <c r="G36" i="6" s="1"/>
  <c r="D16" i="6"/>
  <c r="E35" i="6" l="1"/>
  <c r="E36" i="6" s="1"/>
  <c r="H35" i="6"/>
  <c r="H36" i="6" s="1"/>
  <c r="H19" i="6"/>
  <c r="I35" i="6"/>
  <c r="I36" i="6" s="1"/>
  <c r="F35" i="6"/>
  <c r="F3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tc={9CD8A474-CC5D-41EF-95BA-4347663EA3A7}</author>
  </authors>
  <commentList>
    <comment ref="D16" authorId="0" shapeId="0" xr:uid="{9CD8A474-CC5D-41EF-95BA-4347663EA3A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Introducir peso del pisón en gramos dentro de la fórmula</t>
        </r>
      </text>
    </comment>
  </commentList>
</comments>
</file>

<file path=xl/sharedStrings.xml><?xml version="1.0" encoding="utf-8"?>
<sst xmlns="http://schemas.openxmlformats.org/spreadsheetml/2006/main" count="89" uniqueCount="64">
  <si>
    <t>OBRA:</t>
  </si>
  <si>
    <t>REALIZÓ:</t>
  </si>
  <si>
    <t>CALCULÓ:</t>
  </si>
  <si>
    <t>DRH</t>
  </si>
  <si>
    <t>OBSERVACIONES:</t>
  </si>
  <si>
    <t>ALTURA DE CAÍDA DEL PISÓN:</t>
  </si>
  <si>
    <t>cm</t>
  </si>
  <si>
    <t>DIÁMETRO DEL MOLDE:</t>
  </si>
  <si>
    <t>ALTURA DEL MOLDE:</t>
  </si>
  <si>
    <t>VOLUMEN DEL MOLDE:</t>
  </si>
  <si>
    <t>PESO DEL PISÓN:</t>
  </si>
  <si>
    <t>N</t>
  </si>
  <si>
    <t>ENERGÍA DE COMPACTACIÓN:</t>
  </si>
  <si>
    <r>
      <t>m</t>
    </r>
    <r>
      <rPr>
        <vertAlign val="superscript"/>
        <sz val="8"/>
        <color theme="1"/>
        <rFont val="Calibri"/>
        <family val="2"/>
        <scheme val="minor"/>
      </rPr>
      <t>3</t>
    </r>
  </si>
  <si>
    <t>PESO DEL MOLDE (g)</t>
  </si>
  <si>
    <t>PESO DEL MOLDE+SUELO HÚMEDO (g)</t>
  </si>
  <si>
    <t>FLANERA NÚMERO:</t>
  </si>
  <si>
    <t>PESO DE FLANERA (g):</t>
  </si>
  <si>
    <t>PESO FLANERA+SUELO HÚMEDO (g):</t>
  </si>
  <si>
    <t>PESO DEL SUELO HÚMEDO (g):</t>
  </si>
  <si>
    <t>PESO FLANERA+SUELO SECO (g):</t>
  </si>
  <si>
    <r>
      <t xml:space="preserve">CONTENIDO DE AGUA, </t>
    </r>
    <r>
      <rPr>
        <b/>
        <i/>
        <sz val="8"/>
        <color theme="1"/>
        <rFont val="Calibri"/>
        <family val="2"/>
      </rPr>
      <t>ω</t>
    </r>
    <r>
      <rPr>
        <b/>
        <sz val="8"/>
        <color theme="1"/>
        <rFont val="Calibri"/>
        <family val="2"/>
        <scheme val="minor"/>
      </rPr>
      <t xml:space="preserve"> (%):</t>
    </r>
  </si>
  <si>
    <r>
      <t xml:space="preserve">MASA VOLUMÉTRICA SECA, </t>
    </r>
    <r>
      <rPr>
        <b/>
        <i/>
        <sz val="8"/>
        <color theme="1"/>
        <rFont val="Calibri"/>
        <family val="2"/>
      </rPr>
      <t>γ</t>
    </r>
    <r>
      <rPr>
        <b/>
        <i/>
        <vertAlign val="subscript"/>
        <sz val="8"/>
        <color theme="1"/>
        <rFont val="Calibri"/>
        <family val="2"/>
      </rPr>
      <t>d</t>
    </r>
    <r>
      <rPr>
        <b/>
        <sz val="8"/>
        <color theme="1"/>
        <rFont val="Calibri"/>
        <family val="2"/>
        <scheme val="minor"/>
      </rPr>
      <t xml:space="preserve"> (g/cm3)</t>
    </r>
  </si>
  <si>
    <r>
      <t xml:space="preserve">MASA VOLUMÉTRICA HÚMEDA, </t>
    </r>
    <r>
      <rPr>
        <b/>
        <i/>
        <sz val="8"/>
        <color theme="1"/>
        <rFont val="Calibri"/>
        <family val="2"/>
      </rPr>
      <t>γ</t>
    </r>
    <r>
      <rPr>
        <b/>
        <i/>
        <vertAlign val="subscript"/>
        <sz val="8"/>
        <color theme="1"/>
        <rFont val="Calibri"/>
        <family val="2"/>
      </rPr>
      <t>m</t>
    </r>
    <r>
      <rPr>
        <b/>
        <sz val="8"/>
        <color theme="1"/>
        <rFont val="Calibri"/>
        <family val="2"/>
        <scheme val="minor"/>
      </rPr>
      <t xml:space="preserve"> (g/cm3)</t>
    </r>
  </si>
  <si>
    <t>NÚMERO DE ENSAYO</t>
  </si>
  <si>
    <r>
      <t xml:space="preserve">PESO SUELO HÚMEDO, </t>
    </r>
    <r>
      <rPr>
        <b/>
        <i/>
        <sz val="8"/>
        <color theme="1"/>
        <rFont val="Calibri"/>
        <family val="2"/>
        <scheme val="minor"/>
      </rPr>
      <t>W</t>
    </r>
    <r>
      <rPr>
        <b/>
        <i/>
        <vertAlign val="subscript"/>
        <sz val="8"/>
        <color theme="1"/>
        <rFont val="Calibri"/>
        <family val="2"/>
        <scheme val="minor"/>
      </rPr>
      <t>m</t>
    </r>
    <r>
      <rPr>
        <b/>
        <sz val="8"/>
        <color theme="1"/>
        <rFont val="Calibri"/>
        <family val="2"/>
        <scheme val="minor"/>
      </rPr>
      <t xml:space="preserve"> (g):</t>
    </r>
  </si>
  <si>
    <r>
      <t xml:space="preserve">PESO SUELO SECO, </t>
    </r>
    <r>
      <rPr>
        <b/>
        <i/>
        <sz val="8"/>
        <color theme="1"/>
        <rFont val="Calibri"/>
        <family val="2"/>
        <scheme val="minor"/>
      </rPr>
      <t>W</t>
    </r>
    <r>
      <rPr>
        <b/>
        <i/>
        <vertAlign val="subscript"/>
        <sz val="8"/>
        <color theme="1"/>
        <rFont val="Calibri"/>
        <family val="2"/>
        <scheme val="minor"/>
      </rPr>
      <t>s</t>
    </r>
    <r>
      <rPr>
        <b/>
        <sz val="8"/>
        <color theme="1"/>
        <rFont val="Calibri"/>
        <family val="2"/>
        <scheme val="minor"/>
      </rPr>
      <t xml:space="preserve"> (g):</t>
    </r>
  </si>
  <si>
    <t>NÚMERO DE CAPAS :</t>
  </si>
  <si>
    <t>GOLPES POR CAPA :</t>
  </si>
  <si>
    <t>CONTENIDO DE AGUA</t>
  </si>
  <si>
    <t>MASA VOLUMÉTRICA</t>
  </si>
  <si>
    <r>
      <t xml:space="preserve">CONTENIDO DE AGUA ÓPTIMA, </t>
    </r>
    <r>
      <rPr>
        <b/>
        <i/>
        <sz val="8"/>
        <color theme="1"/>
        <rFont val="Calibri"/>
        <family val="2"/>
      </rPr>
      <t xml:space="preserve">ω </t>
    </r>
    <r>
      <rPr>
        <b/>
        <sz val="8"/>
        <color theme="1"/>
        <rFont val="Calibri"/>
        <family val="2"/>
        <scheme val="minor"/>
      </rPr>
      <t>(%):</t>
    </r>
  </si>
  <si>
    <r>
      <t xml:space="preserve">MASA VOLUMÉTRICA SECA MÁXIMA, </t>
    </r>
    <r>
      <rPr>
        <b/>
        <i/>
        <sz val="8"/>
        <color theme="1"/>
        <rFont val="Calibri"/>
        <family val="2"/>
      </rPr>
      <t>γ</t>
    </r>
    <r>
      <rPr>
        <b/>
        <i/>
        <vertAlign val="subscript"/>
        <sz val="8"/>
        <color theme="1"/>
        <rFont val="Calibri"/>
        <family val="2"/>
      </rPr>
      <t>dmáx</t>
    </r>
    <r>
      <rPr>
        <b/>
        <sz val="8"/>
        <color theme="1"/>
        <rFont val="Calibri"/>
        <family val="2"/>
        <scheme val="minor"/>
      </rPr>
      <t xml:space="preserve"> (kg/m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):</t>
    </r>
  </si>
  <si>
    <t>-</t>
  </si>
  <si>
    <r>
      <t>kN-m/m</t>
    </r>
    <r>
      <rPr>
        <vertAlign val="superscript"/>
        <sz val="8"/>
        <color theme="1"/>
        <rFont val="Calibri"/>
        <family val="2"/>
        <scheme val="minor"/>
      </rPr>
      <t>3</t>
    </r>
  </si>
  <si>
    <t>a=</t>
  </si>
  <si>
    <t>b=</t>
  </si>
  <si>
    <t>c=</t>
  </si>
  <si>
    <t>x=</t>
  </si>
  <si>
    <t>y=</t>
  </si>
  <si>
    <t>DETERMINACIÓN DE MÁXIMO</t>
  </si>
  <si>
    <t>DETERMINACIÓN DE LA MASA VOLUMÉTRICA SECA MÁXIMA MEDIANTE EL PROCEDIMIENTO DE COMPACTACIÓN PROCTOR ESTÁNDAR (ASTM D698).</t>
  </si>
  <si>
    <r>
      <t>GRAVEDAD ESPECÍFICA G</t>
    </r>
    <r>
      <rPr>
        <b/>
        <vertAlign val="subscript"/>
        <sz val="8"/>
        <color theme="1"/>
        <rFont val="Calibri"/>
        <family val="2"/>
        <scheme val="minor"/>
      </rPr>
      <t>s</t>
    </r>
    <r>
      <rPr>
        <b/>
        <sz val="8"/>
        <color theme="1"/>
        <rFont val="Calibri"/>
        <family val="2"/>
        <scheme val="minor"/>
      </rPr>
      <t>:</t>
    </r>
  </si>
  <si>
    <r>
      <t xml:space="preserve">MASA VOLUMÉTRICA SECA, </t>
    </r>
    <r>
      <rPr>
        <b/>
        <i/>
        <sz val="8"/>
        <color theme="1"/>
        <rFont val="Calibri"/>
        <family val="2"/>
      </rPr>
      <t>γ</t>
    </r>
    <r>
      <rPr>
        <b/>
        <i/>
        <vertAlign val="subscript"/>
        <sz val="8"/>
        <color theme="1"/>
        <rFont val="Calibri"/>
        <family val="2"/>
      </rPr>
      <t>d</t>
    </r>
    <r>
      <rPr>
        <b/>
        <sz val="8"/>
        <color theme="1"/>
        <rFont val="Calibri"/>
        <family val="2"/>
        <scheme val="minor"/>
      </rPr>
      <t xml:space="preserve"> (kg/m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)</t>
    </r>
  </si>
  <si>
    <r>
      <t xml:space="preserve">MASA VOLUMÉTRICA HÚMEDA, </t>
    </r>
    <r>
      <rPr>
        <b/>
        <i/>
        <sz val="8"/>
        <color theme="1"/>
        <rFont val="Calibri"/>
        <family val="2"/>
      </rPr>
      <t>γ</t>
    </r>
    <r>
      <rPr>
        <b/>
        <i/>
        <vertAlign val="subscript"/>
        <sz val="8"/>
        <color theme="1"/>
        <rFont val="Calibri"/>
        <family val="2"/>
      </rPr>
      <t>m</t>
    </r>
    <r>
      <rPr>
        <b/>
        <sz val="8"/>
        <color theme="1"/>
        <rFont val="Calibri"/>
        <family val="2"/>
        <scheme val="minor"/>
      </rPr>
      <t xml:space="preserve"> (kg/m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)</t>
    </r>
  </si>
  <si>
    <t>LÍNEA DE 100% DE SATURACIÓN (CERO VACÍOS DE AIRE)</t>
  </si>
  <si>
    <t>MATERIAL ACAMELLONADO</t>
  </si>
  <si>
    <t>DATOS PARA EL EJEMPLO</t>
  </si>
  <si>
    <t>Geotécnica y Civil</t>
  </si>
  <si>
    <t>FECHA DE MUESTREO:</t>
  </si>
  <si>
    <t>LUGAR DE MUESTREO:</t>
  </si>
  <si>
    <t>FECHA DE PRUEBA:</t>
  </si>
  <si>
    <t>PARA:</t>
  </si>
  <si>
    <t>SUBRASANTE</t>
  </si>
  <si>
    <t>UTILIZACIÓN:</t>
  </si>
  <si>
    <t>CARRIL DE ACCESO</t>
  </si>
  <si>
    <t>PERSONA MORAL O FÍSICA</t>
  </si>
  <si>
    <t>LOCALIZACIÓN:</t>
  </si>
  <si>
    <t>ID MUESTRA:</t>
  </si>
  <si>
    <t>QUERÉTARO, MÉXICO</t>
  </si>
  <si>
    <t>ABCD</t>
  </si>
  <si>
    <t>FECHA DE REPORTE:</t>
  </si>
  <si>
    <t>CADENAMIENTO:</t>
  </si>
  <si>
    <t>0+010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</si>
</sst>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vertAlign val="subscript"/>
      <sz val="8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8"/>
      <name val="Arial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i/>
      <sz val="8"/>
      <color theme="1"/>
      <name val="Calibri"/>
      <family val="2"/>
    </font>
    <font>
      <b/>
      <i/>
      <vertAlign val="subscript"/>
      <sz val="8"/>
      <color theme="1"/>
      <name val="Calibri"/>
      <family val="2"/>
    </font>
    <font>
      <b/>
      <vertAlign val="superscript"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/>
    <xf numFmtId="2" fontId="4" fillId="0" borderId="0" xfId="0" applyNumberFormat="1" applyFont="1"/>
    <xf numFmtId="10" fontId="4" fillId="0" borderId="0" xfId="0" applyNumberFormat="1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4" fillId="0" borderId="2" xfId="0" applyFont="1" applyBorder="1"/>
    <xf numFmtId="0" fontId="4" fillId="0" borderId="3" xfId="0" applyFont="1" applyBorder="1"/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2" fontId="0" fillId="0" borderId="0" xfId="0" applyNumberFormat="1"/>
    <xf numFmtId="0" fontId="7" fillId="0" borderId="0" xfId="0" applyFont="1"/>
    <xf numFmtId="0" fontId="6" fillId="0" borderId="0" xfId="0" applyFont="1" applyAlignment="1">
      <alignment horizontal="right"/>
    </xf>
    <xf numFmtId="164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3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1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4" xfId="0" quotePrefix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10" fontId="4" fillId="2" borderId="21" xfId="1" applyNumberFormat="1" applyFont="1" applyFill="1" applyBorder="1" applyAlignment="1">
      <alignment horizontal="center"/>
    </xf>
    <xf numFmtId="10" fontId="4" fillId="2" borderId="4" xfId="1" applyNumberFormat="1" applyFont="1" applyFill="1" applyBorder="1" applyAlignment="1">
      <alignment horizontal="center"/>
    </xf>
    <xf numFmtId="10" fontId="4" fillId="2" borderId="12" xfId="1" applyNumberFormat="1" applyFont="1" applyFill="1" applyBorder="1" applyAlignment="1">
      <alignment horizontal="center"/>
    </xf>
    <xf numFmtId="0" fontId="7" fillId="0" borderId="2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38" xfId="0" applyFont="1" applyBorder="1"/>
    <xf numFmtId="0" fontId="4" fillId="0" borderId="39" xfId="0" applyFont="1" applyBorder="1"/>
    <xf numFmtId="0" fontId="4" fillId="0" borderId="17" xfId="0" applyFont="1" applyBorder="1"/>
    <xf numFmtId="0" fontId="4" fillId="0" borderId="13" xfId="0" applyFont="1" applyBorder="1"/>
    <xf numFmtId="0" fontId="4" fillId="0" borderId="18" xfId="0" applyFont="1" applyBorder="1"/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 vertical="center" textRotation="90" wrapText="1"/>
    </xf>
    <xf numFmtId="2" fontId="4" fillId="2" borderId="0" xfId="0" applyNumberFormat="1" applyFont="1" applyFill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4" fillId="2" borderId="46" xfId="0" applyNumberFormat="1" applyFont="1" applyFill="1" applyBorder="1" applyAlignment="1">
      <alignment horizontal="center"/>
    </xf>
    <xf numFmtId="2" fontId="4" fillId="2" borderId="44" xfId="0" applyNumberFormat="1" applyFont="1" applyFill="1" applyBorder="1" applyAlignment="1">
      <alignment horizontal="center"/>
    </xf>
    <xf numFmtId="2" fontId="4" fillId="2" borderId="45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2" fontId="4" fillId="0" borderId="3" xfId="0" applyNumberFormat="1" applyFont="1" applyBorder="1"/>
    <xf numFmtId="9" fontId="6" fillId="2" borderId="0" xfId="1" applyFont="1" applyFill="1"/>
    <xf numFmtId="2" fontId="6" fillId="2" borderId="0" xfId="0" applyNumberFormat="1" applyFont="1" applyFill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10" fontId="4" fillId="0" borderId="30" xfId="1" applyNumberFormat="1" applyFont="1" applyBorder="1" applyAlignment="1">
      <alignment horizontal="right"/>
    </xf>
    <xf numFmtId="0" fontId="4" fillId="0" borderId="30" xfId="0" applyFont="1" applyBorder="1"/>
    <xf numFmtId="165" fontId="4" fillId="0" borderId="30" xfId="0" applyNumberFormat="1" applyFont="1" applyBorder="1"/>
    <xf numFmtId="2" fontId="4" fillId="0" borderId="30" xfId="0" applyNumberFormat="1" applyFont="1" applyBorder="1"/>
    <xf numFmtId="0" fontId="5" fillId="0" borderId="3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4" fillId="0" borderId="30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0" fontId="6" fillId="0" borderId="35" xfId="0" applyNumberFormat="1" applyFont="1" applyBorder="1" applyAlignment="1">
      <alignment horizontal="center" textRotation="90"/>
    </xf>
    <xf numFmtId="10" fontId="6" fillId="0" borderId="36" xfId="0" applyNumberFormat="1" applyFont="1" applyBorder="1" applyAlignment="1">
      <alignment horizontal="center" textRotation="90"/>
    </xf>
    <xf numFmtId="10" fontId="6" fillId="0" borderId="37" xfId="0" applyNumberFormat="1" applyFont="1" applyBorder="1" applyAlignment="1">
      <alignment horizontal="center" textRotation="90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10" fontId="6" fillId="0" borderId="35" xfId="0" applyNumberFormat="1" applyFont="1" applyBorder="1" applyAlignment="1">
      <alignment horizontal="center" vertical="center" textRotation="90" wrapText="1"/>
    </xf>
    <xf numFmtId="10" fontId="6" fillId="0" borderId="36" xfId="0" applyNumberFormat="1" applyFont="1" applyBorder="1" applyAlignment="1">
      <alignment horizontal="center" vertical="center" textRotation="90" wrapText="1"/>
    </xf>
    <xf numFmtId="10" fontId="6" fillId="0" borderId="37" xfId="0" applyNumberFormat="1" applyFont="1" applyBorder="1" applyAlignment="1">
      <alignment horizontal="center" vertical="center" textRotation="90" wrapText="1"/>
    </xf>
    <xf numFmtId="0" fontId="6" fillId="0" borderId="4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10613418831629"/>
          <c:y val="4.4579533941236066E-2"/>
          <c:w val="0.82550458138840432"/>
          <c:h val="0.77546785375232352"/>
        </c:manualLayout>
      </c:layout>
      <c:scatterChart>
        <c:scatterStyle val="lineMarker"/>
        <c:varyColors val="0"/>
        <c:ser>
          <c:idx val="0"/>
          <c:order val="0"/>
          <c:tx>
            <c:v>Curva proctor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3.7819405179291207E-3"/>
                  <c:y val="8.52308744550217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'PROCTOR STD'!$E$31:$I$31</c:f>
              <c:numCache>
                <c:formatCode>0.00%</c:formatCode>
                <c:ptCount val="5"/>
                <c:pt idx="0">
                  <c:v>5.29393659587565E-2</c:v>
                </c:pt>
                <c:pt idx="1">
                  <c:v>7.399907961343756E-2</c:v>
                </c:pt>
                <c:pt idx="2">
                  <c:v>8.9021443672606615E-2</c:v>
                </c:pt>
                <c:pt idx="3">
                  <c:v>0.11302565659632599</c:v>
                </c:pt>
                <c:pt idx="4">
                  <c:v>0.13699394325788966</c:v>
                </c:pt>
              </c:numCache>
            </c:numRef>
          </c:xVal>
          <c:yVal>
            <c:numRef>
              <c:f>'PROCTOR STD'!$E$36:$I$36</c:f>
              <c:numCache>
                <c:formatCode>0.00</c:formatCode>
                <c:ptCount val="5"/>
                <c:pt idx="0">
                  <c:v>1714.9754784950017</c:v>
                </c:pt>
                <c:pt idx="1">
                  <c:v>1828.8767795411313</c:v>
                </c:pt>
                <c:pt idx="2">
                  <c:v>1869.6061486941048</c:v>
                </c:pt>
                <c:pt idx="3">
                  <c:v>1859.6544973437849</c:v>
                </c:pt>
                <c:pt idx="4">
                  <c:v>1771.2131618579324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0A-4A93-ACF0-C27469F06F7B}"/>
            </c:ext>
          </c:extLst>
        </c:ser>
        <c:ser>
          <c:idx val="1"/>
          <c:order val="1"/>
          <c:tx>
            <c:v>Parámetros Proctor</c:v>
          </c:tx>
          <c:spPr>
            <a:ln w="25400" cap="rnd">
              <a:noFill/>
              <a:round/>
            </a:ln>
            <a:effectLst/>
          </c:spPr>
          <c:marker>
            <c:symbol val="x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'PROCTOR STD'!$E$62</c:f>
              <c:numCache>
                <c:formatCode>0%</c:formatCode>
                <c:ptCount val="1"/>
                <c:pt idx="0">
                  <c:v>9.9331839587833579E-2</c:v>
                </c:pt>
              </c:numCache>
            </c:numRef>
          </c:xVal>
          <c:yVal>
            <c:numRef>
              <c:f>'PROCTOR STD'!$E$63</c:f>
              <c:numCache>
                <c:formatCode>0.00</c:formatCode>
                <c:ptCount val="1"/>
                <c:pt idx="0">
                  <c:v>1876.103274388526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AE-4D9A-9942-16F1A97E8D8A}"/>
            </c:ext>
          </c:extLst>
        </c:ser>
        <c:ser>
          <c:idx val="2"/>
          <c:order val="2"/>
          <c:tx>
            <c:v>100% saturación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'PROCTOR STD'!$E$31:$I$31</c:f>
              <c:numCache>
                <c:formatCode>0.00%</c:formatCode>
                <c:ptCount val="5"/>
                <c:pt idx="0">
                  <c:v>5.29393659587565E-2</c:v>
                </c:pt>
                <c:pt idx="1">
                  <c:v>7.399907961343756E-2</c:v>
                </c:pt>
                <c:pt idx="2">
                  <c:v>8.9021443672606615E-2</c:v>
                </c:pt>
                <c:pt idx="3">
                  <c:v>0.11302565659632599</c:v>
                </c:pt>
                <c:pt idx="4">
                  <c:v>0.13699394325788966</c:v>
                </c:pt>
              </c:numCache>
            </c:numRef>
          </c:xVal>
          <c:yVal>
            <c:numRef>
              <c:f>'PROCTOR STD'!$E$37:$I$37</c:f>
              <c:numCache>
                <c:formatCode>0.00</c:formatCode>
                <c:ptCount val="5"/>
                <c:pt idx="0">
                  <c:v>2362.3364032961713</c:v>
                </c:pt>
                <c:pt idx="1">
                  <c:v>2250.3797235305856</c:v>
                </c:pt>
                <c:pt idx="2">
                  <c:v>2176.7910733961144</c:v>
                </c:pt>
                <c:pt idx="3">
                  <c:v>2068.6971845320841</c:v>
                </c:pt>
                <c:pt idx="4">
                  <c:v>1970.9703129272284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EE-4499-91B4-476F38A3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310536"/>
        <c:axId val="730311320"/>
      </c:scatterChart>
      <c:valAx>
        <c:axId val="730310536"/>
        <c:scaling>
          <c:orientation val="minMax"/>
          <c:max val="0.15000000000000002"/>
          <c:min val="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b="1">
                    <a:solidFill>
                      <a:schemeClr val="tx1"/>
                    </a:solidFill>
                  </a:rPr>
                  <a:t>CONTENIDO</a:t>
                </a:r>
                <a:r>
                  <a:rPr lang="es-MX" b="1" baseline="0">
                    <a:solidFill>
                      <a:schemeClr val="tx1"/>
                    </a:solidFill>
                  </a:rPr>
                  <a:t> DE AGUA, </a:t>
                </a:r>
                <a:r>
                  <a:rPr lang="el-GR" b="1" i="1" baseline="0">
                    <a:solidFill>
                      <a:schemeClr val="tx1"/>
                    </a:solidFill>
                  </a:rPr>
                  <a:t>ω</a:t>
                </a:r>
                <a:r>
                  <a:rPr lang="es-MX" b="1" i="1" baseline="0">
                    <a:solidFill>
                      <a:schemeClr val="tx1"/>
                    </a:solidFill>
                  </a:rPr>
                  <a:t> (%)</a:t>
                </a:r>
                <a:endParaRPr lang="es-MX" b="1" i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%" sourceLinked="1"/>
        <c:majorTickMark val="out"/>
        <c:minorTickMark val="in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0311320"/>
        <c:crosses val="autoZero"/>
        <c:crossBetween val="midCat"/>
      </c:valAx>
      <c:valAx>
        <c:axId val="730311320"/>
        <c:scaling>
          <c:orientation val="minMax"/>
          <c:max val="240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b="1">
                    <a:solidFill>
                      <a:schemeClr val="tx1"/>
                    </a:solidFill>
                  </a:rPr>
                  <a:t>MASA VOLUMÉTRICA SECA, </a:t>
                </a:r>
                <a:r>
                  <a:rPr lang="el-GR" b="1" i="1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γ</a:t>
                </a:r>
                <a:r>
                  <a:rPr lang="es-MX" b="1" i="1" baseline="-25000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d </a:t>
                </a:r>
                <a:r>
                  <a:rPr lang="es-MX" b="1" i="1" baseline="0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(kg/m</a:t>
                </a:r>
                <a:r>
                  <a:rPr lang="es-MX" b="1" i="1" baseline="30000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3</a:t>
                </a:r>
                <a:r>
                  <a:rPr lang="es-MX" b="1" i="1" baseline="0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)</a:t>
                </a:r>
                <a:endParaRPr lang="es-MX" b="1" i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2219959266802444E-2"/>
              <c:y val="9.72982632490087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03105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1603690257280717"/>
          <c:y val="5.5216714931910105E-2"/>
          <c:w val="0.23206688984236251"/>
          <c:h val="0.2416427733767321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38</xdr:row>
      <xdr:rowOff>0</xdr:rowOff>
    </xdr:from>
    <xdr:to>
      <xdr:col>8</xdr:col>
      <xdr:colOff>619125</xdr:colOff>
      <xdr:row>59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158753</xdr:colOff>
      <xdr:row>42</xdr:row>
      <xdr:rowOff>119069</xdr:rowOff>
    </xdr:from>
    <xdr:to>
      <xdr:col>15</xdr:col>
      <xdr:colOff>360244</xdr:colOff>
      <xdr:row>45</xdr:row>
      <xdr:rowOff>126002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28233A-3BA4-4ECC-B0A9-0E310B11B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8" y="6270632"/>
          <a:ext cx="809625" cy="435558"/>
        </a:xfrm>
        <a:prstGeom prst="rect">
          <a:avLst/>
        </a:prstGeom>
      </xdr:spPr>
    </xdr:pic>
    <xdr:clientData/>
  </xdr:twoCellAnchor>
  <xdr:twoCellAnchor editAs="oneCell">
    <xdr:from>
      <xdr:col>14</xdr:col>
      <xdr:colOff>190499</xdr:colOff>
      <xdr:row>47</xdr:row>
      <xdr:rowOff>111127</xdr:rowOff>
    </xdr:from>
    <xdr:to>
      <xdr:col>15</xdr:col>
      <xdr:colOff>427190</xdr:colOff>
      <xdr:row>50</xdr:row>
      <xdr:rowOff>87314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1B295AB-16F5-4650-BBFB-51BE1FCE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3374" y="6977065"/>
          <a:ext cx="844825" cy="404812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138547</xdr:colOff>
      <xdr:row>1</xdr:row>
      <xdr:rowOff>17318</xdr:rowOff>
    </xdr:from>
    <xdr:to>
      <xdr:col>2</xdr:col>
      <xdr:colOff>224976</xdr:colOff>
      <xdr:row>5</xdr:row>
      <xdr:rowOff>112567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13F83D-1E9B-4623-A984-A8ED56486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7" y="164523"/>
          <a:ext cx="1367974" cy="68406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vid Rosales Hurtado" id="{FF748B34-BB08-4874-98B2-B742C59E29F8}" userId="782eacb40bf3fd33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6" dT="2022-03-31T22:52:26.22" personId="{FF748B34-BB08-4874-98B2-B742C59E29F8}" id="{9CD8A474-CC5D-41EF-95BA-4347663EA3A7}">
    <text>Introducir peso del pisón en gramos dentro de la fórmula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view="pageBreakPreview" topLeftCell="A49" zoomScale="135" zoomScaleNormal="100" zoomScaleSheetLayoutView="135" workbookViewId="0">
      <selection activeCell="J37" sqref="J37"/>
    </sheetView>
  </sheetViews>
  <sheetFormatPr baseColWidth="10" defaultRowHeight="11.25" customHeight="1" x14ac:dyDescent="0.2"/>
  <cols>
    <col min="1" max="1" width="4" style="3" customWidth="1"/>
    <col min="2" max="2" width="15.140625" style="3" customWidth="1"/>
    <col min="3" max="3" width="5" style="3" customWidth="1"/>
    <col min="4" max="4" width="13.28515625" style="3" customWidth="1"/>
    <col min="5" max="5" width="11.42578125" style="3"/>
    <col min="6" max="6" width="12.5703125" style="3" customWidth="1"/>
    <col min="7" max="7" width="14.85546875" style="3" customWidth="1"/>
    <col min="8" max="10" width="11.42578125" style="3"/>
    <col min="11" max="11" width="9.28515625" style="3" customWidth="1"/>
    <col min="12" max="13" width="11.42578125" style="3"/>
    <col min="14" max="14" width="8.85546875" style="3" customWidth="1"/>
    <col min="15" max="19" width="9.140625" style="3" customWidth="1"/>
    <col min="20" max="16384" width="11.42578125" style="3"/>
  </cols>
  <sheetData>
    <row r="1" spans="1:14" ht="11.25" customHeight="1" x14ac:dyDescent="0.2">
      <c r="A1" s="12"/>
    </row>
    <row r="2" spans="1:14" ht="11.25" customHeight="1" x14ac:dyDescent="0.2">
      <c r="B2" s="11"/>
      <c r="C2" s="11"/>
      <c r="D2" s="91" t="s">
        <v>48</v>
      </c>
      <c r="E2" s="91"/>
      <c r="F2" s="91"/>
      <c r="G2" s="91"/>
      <c r="H2" s="91"/>
      <c r="I2" s="91"/>
    </row>
    <row r="3" spans="1:14" ht="11.25" customHeight="1" x14ac:dyDescent="0.2">
      <c r="D3" s="92"/>
      <c r="E3" s="92"/>
      <c r="F3" s="92"/>
      <c r="G3" s="92"/>
      <c r="H3" s="92"/>
      <c r="I3" s="92"/>
    </row>
    <row r="4" spans="1:14" ht="11.25" customHeight="1" x14ac:dyDescent="0.2">
      <c r="D4" s="93" t="s">
        <v>41</v>
      </c>
      <c r="E4" s="93"/>
      <c r="F4" s="93"/>
      <c r="G4" s="93"/>
      <c r="H4" s="93"/>
      <c r="I4" s="93"/>
    </row>
    <row r="5" spans="1:14" ht="11.25" customHeight="1" x14ac:dyDescent="0.2">
      <c r="D5" s="93"/>
      <c r="E5" s="93"/>
      <c r="F5" s="93"/>
      <c r="G5" s="93"/>
      <c r="H5" s="93"/>
      <c r="I5" s="93"/>
    </row>
    <row r="6" spans="1:14" ht="11.25" customHeight="1" x14ac:dyDescent="0.2">
      <c r="A6" s="12"/>
      <c r="B6" s="12"/>
      <c r="C6" s="12"/>
      <c r="D6" s="94"/>
      <c r="E6" s="94"/>
      <c r="F6" s="94"/>
      <c r="G6" s="94"/>
      <c r="H6" s="94"/>
      <c r="I6" s="94"/>
    </row>
    <row r="7" spans="1:14" ht="11.25" customHeight="1" x14ac:dyDescent="0.2">
      <c r="D7" s="20"/>
      <c r="E7" s="20"/>
      <c r="F7" s="20"/>
      <c r="G7" s="20"/>
      <c r="H7" s="20"/>
      <c r="I7" s="20"/>
    </row>
    <row r="8" spans="1:14" ht="11.25" customHeight="1" x14ac:dyDescent="0.25">
      <c r="B8" s="4" t="s">
        <v>0</v>
      </c>
      <c r="C8" s="12" t="s">
        <v>55</v>
      </c>
      <c r="D8" s="12"/>
      <c r="G8" s="4" t="s">
        <v>50</v>
      </c>
      <c r="H8" s="12" t="s">
        <v>46</v>
      </c>
      <c r="I8" s="12"/>
      <c r="N8"/>
    </row>
    <row r="9" spans="1:14" ht="11.25" customHeight="1" x14ac:dyDescent="0.25">
      <c r="B9" s="4" t="s">
        <v>52</v>
      </c>
      <c r="C9" s="12" t="s">
        <v>56</v>
      </c>
      <c r="D9" s="12"/>
      <c r="G9" s="4" t="s">
        <v>57</v>
      </c>
      <c r="H9" s="12" t="s">
        <v>59</v>
      </c>
      <c r="I9" s="12"/>
      <c r="N9"/>
    </row>
    <row r="10" spans="1:14" ht="11.25" customHeight="1" x14ac:dyDescent="0.25">
      <c r="B10" s="4" t="s">
        <v>54</v>
      </c>
      <c r="C10" s="12" t="s">
        <v>53</v>
      </c>
      <c r="D10" s="12"/>
      <c r="G10" s="4" t="s">
        <v>62</v>
      </c>
      <c r="H10" s="95" t="s">
        <v>63</v>
      </c>
      <c r="I10" s="95"/>
      <c r="N10" s="16"/>
    </row>
    <row r="11" spans="1:14" ht="11.25" customHeight="1" x14ac:dyDescent="0.25">
      <c r="G11" s="4" t="s">
        <v>58</v>
      </c>
      <c r="H11" s="95" t="s">
        <v>60</v>
      </c>
      <c r="I11" s="95"/>
      <c r="N11" s="16"/>
    </row>
    <row r="12" spans="1:14" ht="11.25" customHeight="1" x14ac:dyDescent="0.25">
      <c r="B12" s="4" t="s">
        <v>51</v>
      </c>
      <c r="C12" s="96">
        <v>43193</v>
      </c>
      <c r="D12" s="96"/>
      <c r="G12" s="4" t="s">
        <v>49</v>
      </c>
      <c r="H12" s="96">
        <v>44651</v>
      </c>
      <c r="I12" s="96"/>
      <c r="N12" s="16"/>
    </row>
    <row r="13" spans="1:14" ht="11.25" customHeight="1" x14ac:dyDescent="0.25">
      <c r="B13" s="4" t="s">
        <v>1</v>
      </c>
      <c r="C13" s="85" t="s">
        <v>3</v>
      </c>
      <c r="D13" s="90"/>
      <c r="G13" s="4" t="s">
        <v>61</v>
      </c>
      <c r="H13" s="96">
        <v>44651</v>
      </c>
      <c r="I13" s="96"/>
      <c r="N13" s="16"/>
    </row>
    <row r="14" spans="1:14" ht="11.25" customHeight="1" x14ac:dyDescent="0.25">
      <c r="B14" s="4" t="s">
        <v>2</v>
      </c>
      <c r="C14" s="86" t="s">
        <v>3</v>
      </c>
      <c r="D14" s="87"/>
      <c r="H14" s="97"/>
      <c r="I14" s="97"/>
      <c r="N14" s="16"/>
    </row>
    <row r="15" spans="1:14" ht="11.25" customHeight="1" x14ac:dyDescent="0.25">
      <c r="N15" s="16"/>
    </row>
    <row r="16" spans="1:14" ht="11.25" customHeight="1" x14ac:dyDescent="0.25">
      <c r="B16" s="4" t="s">
        <v>10</v>
      </c>
      <c r="D16" s="12">
        <f>+(2500/1000)*9.8</f>
        <v>24.5</v>
      </c>
      <c r="E16" s="3" t="s">
        <v>11</v>
      </c>
      <c r="F16" s="4" t="s">
        <v>7</v>
      </c>
      <c r="H16" s="12">
        <v>10.15</v>
      </c>
      <c r="I16" s="3" t="s">
        <v>6</v>
      </c>
      <c r="N16" s="16"/>
    </row>
    <row r="17" spans="1:19" ht="12" customHeight="1" x14ac:dyDescent="0.25">
      <c r="B17" s="4" t="s">
        <v>5</v>
      </c>
      <c r="D17" s="87">
        <v>30.5</v>
      </c>
      <c r="E17" s="3" t="s">
        <v>6</v>
      </c>
      <c r="F17" s="4" t="s">
        <v>8</v>
      </c>
      <c r="H17" s="87">
        <v>11.7</v>
      </c>
      <c r="I17" s="3" t="s">
        <v>6</v>
      </c>
      <c r="J17"/>
      <c r="K17" s="2"/>
      <c r="L17"/>
      <c r="M17"/>
      <c r="N17"/>
    </row>
    <row r="18" spans="1:19" ht="11.25" customHeight="1" x14ac:dyDescent="0.25">
      <c r="B18" s="4" t="s">
        <v>27</v>
      </c>
      <c r="D18" s="87">
        <v>3</v>
      </c>
      <c r="F18" s="4" t="s">
        <v>9</v>
      </c>
      <c r="H18" s="88">
        <f>(+PI()*H16^2*0.25*H17)/(1000000)</f>
        <v>9.4669008277677939E-4</v>
      </c>
      <c r="I18" s="3" t="s">
        <v>13</v>
      </c>
      <c r="J18" s="1"/>
      <c r="K18"/>
      <c r="L18"/>
      <c r="M18"/>
      <c r="N18"/>
    </row>
    <row r="19" spans="1:19" ht="12" customHeight="1" x14ac:dyDescent="0.25">
      <c r="B19" s="4" t="s">
        <v>28</v>
      </c>
      <c r="C19" s="5"/>
      <c r="D19" s="87">
        <v>25</v>
      </c>
      <c r="F19" s="4" t="s">
        <v>12</v>
      </c>
      <c r="H19" s="89">
        <f>+((D19/1000)*D16*(D17*0.01)*D18)/H18</f>
        <v>591.99680042718467</v>
      </c>
      <c r="I19" s="3" t="s">
        <v>34</v>
      </c>
      <c r="J19" s="1"/>
      <c r="K19"/>
      <c r="L19"/>
      <c r="M19"/>
      <c r="N19"/>
    </row>
    <row r="20" spans="1:19" ht="11.25" customHeight="1" thickBot="1" x14ac:dyDescent="0.3">
      <c r="B20" s="4"/>
      <c r="C20" s="5"/>
      <c r="F20" s="4" t="s">
        <v>42</v>
      </c>
      <c r="H20" s="87">
        <v>2.7</v>
      </c>
      <c r="J20" s="1"/>
      <c r="K20"/>
      <c r="L20"/>
      <c r="M20"/>
      <c r="N20"/>
    </row>
    <row r="21" spans="1:19" ht="11.25" customHeight="1" x14ac:dyDescent="0.25">
      <c r="B21" s="4"/>
      <c r="C21" s="5"/>
      <c r="J21" s="1"/>
      <c r="K21" s="98" t="s">
        <v>47</v>
      </c>
      <c r="L21" s="99"/>
      <c r="M21" s="99"/>
      <c r="N21" s="99"/>
      <c r="O21" s="99"/>
      <c r="P21" s="99"/>
      <c r="Q21" s="99"/>
      <c r="R21" s="99"/>
      <c r="S21" s="100"/>
    </row>
    <row r="22" spans="1:19" ht="11.25" customHeight="1" thickBot="1" x14ac:dyDescent="0.3">
      <c r="B22" s="4"/>
      <c r="C22" s="5"/>
      <c r="J22" s="1"/>
      <c r="K22" s="101"/>
      <c r="L22" s="102"/>
      <c r="M22" s="102"/>
      <c r="N22" s="102"/>
      <c r="O22" s="102"/>
      <c r="P22" s="102"/>
      <c r="Q22" s="102"/>
      <c r="R22" s="102"/>
      <c r="S22" s="103"/>
    </row>
    <row r="23" spans="1:19" ht="12" customHeight="1" x14ac:dyDescent="0.25">
      <c r="A23" s="104" t="s">
        <v>24</v>
      </c>
      <c r="B23" s="105"/>
      <c r="C23" s="105"/>
      <c r="D23" s="106"/>
      <c r="E23" s="110">
        <v>1</v>
      </c>
      <c r="F23" s="112">
        <v>2</v>
      </c>
      <c r="G23" s="112">
        <v>3</v>
      </c>
      <c r="H23" s="112">
        <v>4</v>
      </c>
      <c r="I23" s="114">
        <v>5</v>
      </c>
      <c r="J23" s="1"/>
      <c r="K23" s="104" t="s">
        <v>24</v>
      </c>
      <c r="L23" s="105"/>
      <c r="M23" s="105"/>
      <c r="N23" s="106"/>
      <c r="O23" s="110">
        <v>1</v>
      </c>
      <c r="P23" s="112">
        <v>2</v>
      </c>
      <c r="Q23" s="112">
        <v>3</v>
      </c>
      <c r="R23" s="112">
        <v>4</v>
      </c>
      <c r="S23" s="114">
        <v>5</v>
      </c>
    </row>
    <row r="24" spans="1:19" ht="12" customHeight="1" thickBot="1" x14ac:dyDescent="0.3">
      <c r="A24" s="107"/>
      <c r="B24" s="108"/>
      <c r="C24" s="108"/>
      <c r="D24" s="109"/>
      <c r="E24" s="111"/>
      <c r="F24" s="113"/>
      <c r="G24" s="113"/>
      <c r="H24" s="113"/>
      <c r="I24" s="115"/>
      <c r="J24" s="1"/>
      <c r="K24" s="107"/>
      <c r="L24" s="108"/>
      <c r="M24" s="108"/>
      <c r="N24" s="109"/>
      <c r="O24" s="111"/>
      <c r="P24" s="113"/>
      <c r="Q24" s="113"/>
      <c r="R24" s="113"/>
      <c r="S24" s="115"/>
    </row>
    <row r="25" spans="1:19" ht="12" customHeight="1" x14ac:dyDescent="0.25">
      <c r="A25" s="116" t="s">
        <v>29</v>
      </c>
      <c r="B25" s="119" t="s">
        <v>16</v>
      </c>
      <c r="C25" s="120"/>
      <c r="D25" s="121"/>
      <c r="E25" s="23" t="s">
        <v>33</v>
      </c>
      <c r="F25" s="31" t="s">
        <v>33</v>
      </c>
      <c r="G25" s="24" t="s">
        <v>33</v>
      </c>
      <c r="H25" s="25" t="s">
        <v>33</v>
      </c>
      <c r="I25" s="26" t="s">
        <v>33</v>
      </c>
      <c r="J25" s="1"/>
      <c r="K25" s="116" t="s">
        <v>29</v>
      </c>
      <c r="L25" s="119" t="s">
        <v>16</v>
      </c>
      <c r="M25" s="120"/>
      <c r="N25" s="121"/>
      <c r="O25" s="23" t="s">
        <v>33</v>
      </c>
      <c r="P25" s="31" t="s">
        <v>33</v>
      </c>
      <c r="Q25" s="24" t="s">
        <v>33</v>
      </c>
      <c r="R25" s="25" t="s">
        <v>33</v>
      </c>
      <c r="S25" s="26" t="s">
        <v>33</v>
      </c>
    </row>
    <row r="26" spans="1:19" ht="12" customHeight="1" x14ac:dyDescent="0.25">
      <c r="A26" s="117"/>
      <c r="B26" s="122" t="s">
        <v>17</v>
      </c>
      <c r="C26" s="123"/>
      <c r="D26" s="124"/>
      <c r="E26" s="44">
        <v>46.5</v>
      </c>
      <c r="F26" s="45">
        <v>46.43</v>
      </c>
      <c r="G26" s="45">
        <v>46.2</v>
      </c>
      <c r="H26" s="46">
        <v>46.5</v>
      </c>
      <c r="I26" s="47">
        <v>46.1</v>
      </c>
      <c r="J26" s="1"/>
      <c r="K26" s="117"/>
      <c r="L26" s="122" t="s">
        <v>17</v>
      </c>
      <c r="M26" s="123"/>
      <c r="N26" s="124"/>
      <c r="O26" s="44">
        <v>46.5</v>
      </c>
      <c r="P26" s="45">
        <v>46.43</v>
      </c>
      <c r="Q26" s="45">
        <v>46.2</v>
      </c>
      <c r="R26" s="46">
        <v>46.5</v>
      </c>
      <c r="S26" s="47">
        <v>46.1</v>
      </c>
    </row>
    <row r="27" spans="1:19" ht="12" customHeight="1" x14ac:dyDescent="0.2">
      <c r="A27" s="117"/>
      <c r="B27" s="122" t="s">
        <v>18</v>
      </c>
      <c r="C27" s="123"/>
      <c r="D27" s="124"/>
      <c r="E27" s="44">
        <v>114.92</v>
      </c>
      <c r="F27" s="45">
        <v>163.12</v>
      </c>
      <c r="G27" s="45">
        <v>190.43</v>
      </c>
      <c r="H27" s="46">
        <v>193.13</v>
      </c>
      <c r="I27" s="47">
        <v>188.77</v>
      </c>
      <c r="K27" s="117"/>
      <c r="L27" s="122" t="s">
        <v>18</v>
      </c>
      <c r="M27" s="123"/>
      <c r="N27" s="124"/>
      <c r="O27" s="44">
        <v>114.92</v>
      </c>
      <c r="P27" s="45">
        <v>163.12</v>
      </c>
      <c r="Q27" s="45">
        <v>190.43</v>
      </c>
      <c r="R27" s="46">
        <v>193.13</v>
      </c>
      <c r="S27" s="47">
        <v>188.77</v>
      </c>
    </row>
    <row r="28" spans="1:19" ht="12" customHeight="1" x14ac:dyDescent="0.2">
      <c r="A28" s="117"/>
      <c r="B28" s="122" t="s">
        <v>20</v>
      </c>
      <c r="C28" s="123"/>
      <c r="D28" s="124"/>
      <c r="E28" s="44">
        <v>111.48</v>
      </c>
      <c r="F28" s="45">
        <v>155.08000000000001</v>
      </c>
      <c r="G28" s="45">
        <v>178.64</v>
      </c>
      <c r="H28" s="46">
        <v>178.24</v>
      </c>
      <c r="I28" s="47">
        <v>171.58</v>
      </c>
      <c r="K28" s="117"/>
      <c r="L28" s="122" t="s">
        <v>20</v>
      </c>
      <c r="M28" s="123"/>
      <c r="N28" s="124"/>
      <c r="O28" s="44">
        <v>111.48</v>
      </c>
      <c r="P28" s="45">
        <v>155.08000000000001</v>
      </c>
      <c r="Q28" s="45">
        <v>178.64</v>
      </c>
      <c r="R28" s="46">
        <v>178.24</v>
      </c>
      <c r="S28" s="47">
        <v>171.58</v>
      </c>
    </row>
    <row r="29" spans="1:19" ht="12" customHeight="1" x14ac:dyDescent="0.25">
      <c r="A29" s="117"/>
      <c r="B29" s="122" t="s">
        <v>25</v>
      </c>
      <c r="C29" s="123"/>
      <c r="D29" s="124"/>
      <c r="E29" s="32">
        <f>+E27-E26</f>
        <v>68.42</v>
      </c>
      <c r="F29" s="32">
        <f t="shared" ref="F29:I29" si="0">+F27-F26</f>
        <v>116.69</v>
      </c>
      <c r="G29" s="32">
        <f t="shared" si="0"/>
        <v>144.23000000000002</v>
      </c>
      <c r="H29" s="32">
        <f t="shared" si="0"/>
        <v>146.63</v>
      </c>
      <c r="I29" s="68">
        <f t="shared" si="0"/>
        <v>142.67000000000002</v>
      </c>
      <c r="K29" s="117"/>
      <c r="L29" s="122" t="s">
        <v>25</v>
      </c>
      <c r="M29" s="123"/>
      <c r="N29" s="124"/>
      <c r="O29" s="27"/>
      <c r="P29" s="27"/>
      <c r="Q29" s="27"/>
      <c r="R29" s="27"/>
      <c r="S29" s="27"/>
    </row>
    <row r="30" spans="1:19" ht="12" customHeight="1" x14ac:dyDescent="0.25">
      <c r="A30" s="117"/>
      <c r="B30" s="122" t="s">
        <v>26</v>
      </c>
      <c r="C30" s="123"/>
      <c r="D30" s="124"/>
      <c r="E30" s="32">
        <f>+E28-E26</f>
        <v>64.98</v>
      </c>
      <c r="F30" s="32">
        <f t="shared" ref="F30:I30" si="1">+F28-F26</f>
        <v>108.65</v>
      </c>
      <c r="G30" s="32">
        <f t="shared" si="1"/>
        <v>132.44</v>
      </c>
      <c r="H30" s="32">
        <f t="shared" si="1"/>
        <v>131.74</v>
      </c>
      <c r="I30" s="68">
        <f t="shared" si="1"/>
        <v>125.48000000000002</v>
      </c>
      <c r="K30" s="117"/>
      <c r="L30" s="122" t="s">
        <v>26</v>
      </c>
      <c r="M30" s="123"/>
      <c r="N30" s="124"/>
      <c r="O30" s="27"/>
      <c r="P30" s="27"/>
      <c r="Q30" s="27"/>
      <c r="R30" s="27"/>
      <c r="S30" s="27"/>
    </row>
    <row r="31" spans="1:19" ht="12" customHeight="1" thickBot="1" x14ac:dyDescent="0.25">
      <c r="A31" s="118"/>
      <c r="B31" s="125" t="s">
        <v>21</v>
      </c>
      <c r="C31" s="126"/>
      <c r="D31" s="127"/>
      <c r="E31" s="41">
        <f>+(E29-E30)/E30</f>
        <v>5.29393659587565E-2</v>
      </c>
      <c r="F31" s="42">
        <f t="shared" ref="F31:I31" si="2">+(F29-F30)/F30</f>
        <v>7.399907961343756E-2</v>
      </c>
      <c r="G31" s="42">
        <f t="shared" si="2"/>
        <v>8.9021443672606615E-2</v>
      </c>
      <c r="H31" s="42">
        <f t="shared" si="2"/>
        <v>0.11302565659632599</v>
      </c>
      <c r="I31" s="43">
        <f t="shared" si="2"/>
        <v>0.13699394325788966</v>
      </c>
      <c r="K31" s="118"/>
      <c r="L31" s="125" t="s">
        <v>21</v>
      </c>
      <c r="M31" s="126"/>
      <c r="N31" s="127"/>
      <c r="O31" s="41"/>
      <c r="P31" s="42"/>
      <c r="Q31" s="42"/>
      <c r="R31" s="42"/>
      <c r="S31" s="43"/>
    </row>
    <row r="32" spans="1:19" ht="12" customHeight="1" x14ac:dyDescent="0.2">
      <c r="A32" s="128" t="s">
        <v>30</v>
      </c>
      <c r="B32" s="119" t="s">
        <v>14</v>
      </c>
      <c r="C32" s="120"/>
      <c r="D32" s="121"/>
      <c r="E32" s="28">
        <v>4196.5</v>
      </c>
      <c r="F32" s="21">
        <v>4196.5</v>
      </c>
      <c r="G32" s="21">
        <v>4196.5</v>
      </c>
      <c r="H32" s="21">
        <v>4196.5</v>
      </c>
      <c r="I32" s="29">
        <v>4196.5</v>
      </c>
      <c r="K32" s="128" t="s">
        <v>30</v>
      </c>
      <c r="L32" s="119" t="s">
        <v>14</v>
      </c>
      <c r="M32" s="120"/>
      <c r="N32" s="121"/>
      <c r="O32" s="48">
        <v>4196.5</v>
      </c>
      <c r="P32" s="49">
        <v>4196.5</v>
      </c>
      <c r="Q32" s="49">
        <v>4196.5</v>
      </c>
      <c r="R32" s="49">
        <v>4196.5</v>
      </c>
      <c r="S32" s="50">
        <v>4196.5</v>
      </c>
    </row>
    <row r="33" spans="1:19" ht="12" customHeight="1" x14ac:dyDescent="0.2">
      <c r="A33" s="129"/>
      <c r="B33" s="122" t="s">
        <v>15</v>
      </c>
      <c r="C33" s="123"/>
      <c r="D33" s="124"/>
      <c r="E33" s="27">
        <v>5906</v>
      </c>
      <c r="F33" s="22">
        <v>6056</v>
      </c>
      <c r="G33" s="22">
        <v>6124</v>
      </c>
      <c r="H33" s="22">
        <v>6156</v>
      </c>
      <c r="I33" s="30">
        <v>6103</v>
      </c>
      <c r="K33" s="129"/>
      <c r="L33" s="122" t="s">
        <v>15</v>
      </c>
      <c r="M33" s="123"/>
      <c r="N33" s="124"/>
      <c r="O33" s="51">
        <v>5906</v>
      </c>
      <c r="P33" s="52">
        <v>6056</v>
      </c>
      <c r="Q33" s="52">
        <v>6124</v>
      </c>
      <c r="R33" s="52">
        <v>6156</v>
      </c>
      <c r="S33" s="53">
        <v>6103</v>
      </c>
    </row>
    <row r="34" spans="1:19" ht="12" customHeight="1" x14ac:dyDescent="0.2">
      <c r="A34" s="129"/>
      <c r="B34" s="122" t="s">
        <v>19</v>
      </c>
      <c r="C34" s="123"/>
      <c r="D34" s="124"/>
      <c r="E34" s="32">
        <f>+E33-E32</f>
        <v>1709.5</v>
      </c>
      <c r="F34" s="33">
        <f t="shared" ref="F34:I34" si="3">+F33-F32</f>
        <v>1859.5</v>
      </c>
      <c r="G34" s="33">
        <f t="shared" si="3"/>
        <v>1927.5</v>
      </c>
      <c r="H34" s="33">
        <f t="shared" si="3"/>
        <v>1959.5</v>
      </c>
      <c r="I34" s="34">
        <f t="shared" si="3"/>
        <v>1906.5</v>
      </c>
      <c r="K34" s="129"/>
      <c r="L34" s="122" t="s">
        <v>19</v>
      </c>
      <c r="M34" s="123"/>
      <c r="N34" s="124"/>
      <c r="O34" s="32"/>
      <c r="P34" s="33"/>
      <c r="Q34" s="33"/>
      <c r="R34" s="33"/>
      <c r="S34" s="34"/>
    </row>
    <row r="35" spans="1:19" ht="12" customHeight="1" x14ac:dyDescent="0.25">
      <c r="A35" s="129"/>
      <c r="B35" s="122" t="s">
        <v>44</v>
      </c>
      <c r="C35" s="123"/>
      <c r="D35" s="124"/>
      <c r="E35" s="35">
        <f>+(E34*0.001)/$H$18</f>
        <v>1805.7651929613421</v>
      </c>
      <c r="F35" s="36">
        <f t="shared" ref="F35:I35" si="4">+(F34*0.001)/$H$18</f>
        <v>1964.2119779535628</v>
      </c>
      <c r="G35" s="36">
        <f t="shared" si="4"/>
        <v>2036.0411871500362</v>
      </c>
      <c r="H35" s="36">
        <f t="shared" si="4"/>
        <v>2069.8431679483765</v>
      </c>
      <c r="I35" s="37">
        <f t="shared" si="4"/>
        <v>2013.8586372511254</v>
      </c>
      <c r="K35" s="129"/>
      <c r="L35" s="122" t="s">
        <v>23</v>
      </c>
      <c r="M35" s="123"/>
      <c r="N35" s="124"/>
      <c r="O35" s="35"/>
      <c r="P35" s="36"/>
      <c r="Q35" s="36"/>
      <c r="R35" s="36"/>
      <c r="S35" s="37"/>
    </row>
    <row r="36" spans="1:19" ht="12" customHeight="1" thickBot="1" x14ac:dyDescent="0.3">
      <c r="A36" s="129"/>
      <c r="B36" s="131" t="s">
        <v>43</v>
      </c>
      <c r="C36" s="132"/>
      <c r="D36" s="133"/>
      <c r="E36" s="62">
        <f>+E35/(E31+1)</f>
        <v>1714.9754784950017</v>
      </c>
      <c r="F36" s="63">
        <f t="shared" ref="F36:I36" si="5">+F35/(F31+1)</f>
        <v>1828.8767795411313</v>
      </c>
      <c r="G36" s="63">
        <f t="shared" si="5"/>
        <v>1869.6061486941048</v>
      </c>
      <c r="H36" s="63">
        <f t="shared" si="5"/>
        <v>1859.6544973437849</v>
      </c>
      <c r="I36" s="64">
        <f t="shared" si="5"/>
        <v>1771.2131618579324</v>
      </c>
      <c r="K36" s="130"/>
      <c r="L36" s="125" t="s">
        <v>22</v>
      </c>
      <c r="M36" s="126"/>
      <c r="N36" s="127"/>
      <c r="O36" s="38"/>
      <c r="P36" s="39"/>
      <c r="Q36" s="39"/>
      <c r="R36" s="39"/>
      <c r="S36" s="40"/>
    </row>
    <row r="37" spans="1:19" ht="12" customHeight="1" thickBot="1" x14ac:dyDescent="0.25">
      <c r="A37" s="137" t="s">
        <v>45</v>
      </c>
      <c r="B37" s="138"/>
      <c r="C37" s="138"/>
      <c r="D37" s="138"/>
      <c r="E37" s="65">
        <f>+($H$20/(1+(E31*$H$20)))*1000</f>
        <v>2362.3364032961713</v>
      </c>
      <c r="F37" s="66">
        <f t="shared" ref="F37:I37" si="6">+($H$20/(1+(F31*$H$20)))*1000</f>
        <v>2250.3797235305856</v>
      </c>
      <c r="G37" s="66">
        <f t="shared" si="6"/>
        <v>2176.7910733961144</v>
      </c>
      <c r="H37" s="66">
        <f t="shared" si="6"/>
        <v>2068.6971845320841</v>
      </c>
      <c r="I37" s="67">
        <f t="shared" si="6"/>
        <v>1970.9703129272284</v>
      </c>
      <c r="K37" s="60"/>
      <c r="L37" s="59"/>
      <c r="M37" s="59"/>
      <c r="N37" s="59"/>
      <c r="O37" s="61"/>
      <c r="P37" s="61"/>
      <c r="Q37" s="61"/>
      <c r="R37" s="61"/>
      <c r="S37" s="61"/>
    </row>
    <row r="38" spans="1:19" ht="11.25" customHeight="1" x14ac:dyDescent="0.2">
      <c r="B38" s="139"/>
      <c r="C38" s="139"/>
      <c r="D38" s="139"/>
      <c r="E38" s="139"/>
      <c r="F38" s="139"/>
      <c r="G38" s="139"/>
      <c r="H38" s="139"/>
      <c r="I38" s="139"/>
    </row>
    <row r="39" spans="1:19" ht="11.25" customHeight="1" x14ac:dyDescent="0.2">
      <c r="D39" s="6"/>
    </row>
    <row r="41" spans="1:19" ht="11.25" customHeight="1" x14ac:dyDescent="0.2">
      <c r="B41" s="9"/>
      <c r="C41" s="10"/>
      <c r="D41" s="10"/>
      <c r="E41" s="10"/>
      <c r="F41" s="10"/>
      <c r="G41" s="10"/>
      <c r="H41" s="10"/>
      <c r="K41" s="140" t="s">
        <v>40</v>
      </c>
      <c r="L41" s="140"/>
      <c r="M41" s="140"/>
      <c r="N41" s="140"/>
      <c r="O41" s="140"/>
      <c r="P41" s="140"/>
    </row>
    <row r="42" spans="1:19" ht="11.25" customHeight="1" thickBot="1" x14ac:dyDescent="0.3">
      <c r="B42" s="9"/>
      <c r="C42" s="10"/>
      <c r="D42" s="13"/>
      <c r="E42" s="13"/>
      <c r="F42" s="13"/>
      <c r="G42" s="13"/>
      <c r="H42" s="13"/>
      <c r="J42"/>
      <c r="K42" s="141"/>
      <c r="L42" s="141"/>
      <c r="M42" s="141"/>
      <c r="N42" s="141"/>
      <c r="O42" s="141"/>
      <c r="P42" s="141"/>
    </row>
    <row r="43" spans="1:19" ht="11.25" customHeight="1" x14ac:dyDescent="0.25">
      <c r="B43" s="14"/>
      <c r="C43" s="15"/>
      <c r="D43" s="15"/>
      <c r="E43" s="15"/>
      <c r="F43" s="15"/>
      <c r="G43" s="15"/>
      <c r="H43" s="15"/>
      <c r="J43"/>
      <c r="K43" s="54"/>
      <c r="P43" s="55"/>
    </row>
    <row r="44" spans="1:19" ht="11.25" customHeight="1" x14ac:dyDescent="0.25">
      <c r="J44"/>
      <c r="K44" s="54"/>
      <c r="L44" s="7"/>
      <c r="P44" s="55"/>
    </row>
    <row r="45" spans="1:19" ht="11.25" customHeight="1" x14ac:dyDescent="0.25">
      <c r="J45"/>
      <c r="K45" s="54"/>
      <c r="L45" s="7"/>
      <c r="M45" s="18" t="s">
        <v>38</v>
      </c>
      <c r="N45" s="5">
        <f>-(L48/(2*L47))</f>
        <v>9.9331839587833579E-2</v>
      </c>
      <c r="P45" s="55"/>
    </row>
    <row r="46" spans="1:19" ht="11.25" customHeight="1" thickBot="1" x14ac:dyDescent="0.3">
      <c r="J46"/>
      <c r="K46" s="54"/>
      <c r="L46" s="7"/>
      <c r="M46" s="18"/>
      <c r="N46" s="5"/>
      <c r="P46" s="55"/>
    </row>
    <row r="47" spans="1:19" ht="11.25" customHeight="1" x14ac:dyDescent="0.2">
      <c r="G47" s="7"/>
      <c r="J47" s="7"/>
      <c r="K47" s="82" t="s">
        <v>35</v>
      </c>
      <c r="L47" s="79">
        <v>-74533</v>
      </c>
      <c r="M47" s="18"/>
      <c r="N47" s="5"/>
      <c r="P47" s="55"/>
    </row>
    <row r="48" spans="1:19" ht="11.25" customHeight="1" x14ac:dyDescent="0.2">
      <c r="J48" s="7"/>
      <c r="K48" s="83" t="s">
        <v>36</v>
      </c>
      <c r="L48" s="80">
        <v>14807</v>
      </c>
      <c r="M48" s="18"/>
      <c r="N48" s="5"/>
      <c r="P48" s="55"/>
    </row>
    <row r="49" spans="1:16" ht="11.25" customHeight="1" thickBot="1" x14ac:dyDescent="0.25">
      <c r="J49" s="7"/>
      <c r="K49" s="84" t="s">
        <v>37</v>
      </c>
      <c r="L49" s="81">
        <v>1140.7</v>
      </c>
      <c r="M49" s="4"/>
      <c r="P49" s="55"/>
    </row>
    <row r="50" spans="1:16" ht="11.25" customHeight="1" x14ac:dyDescent="0.25">
      <c r="J50"/>
      <c r="K50" s="54"/>
      <c r="M50" s="18" t="s">
        <v>39</v>
      </c>
      <c r="N50" s="5">
        <f>+L49-((L48^2)/(4*L47))</f>
        <v>1876.103274388526</v>
      </c>
      <c r="P50" s="55"/>
    </row>
    <row r="51" spans="1:16" ht="11.25" customHeight="1" x14ac:dyDescent="0.25">
      <c r="J51"/>
      <c r="K51" s="54"/>
      <c r="P51" s="55"/>
    </row>
    <row r="52" spans="1:16" ht="11.25" customHeight="1" x14ac:dyDescent="0.25">
      <c r="J52"/>
      <c r="K52" s="54"/>
      <c r="P52" s="55"/>
    </row>
    <row r="53" spans="1:16" ht="11.25" customHeight="1" thickBot="1" x14ac:dyDescent="0.3">
      <c r="J53"/>
      <c r="K53" s="56"/>
      <c r="L53" s="57"/>
      <c r="M53" s="57"/>
      <c r="N53" s="57"/>
      <c r="O53" s="57"/>
      <c r="P53" s="58"/>
    </row>
    <row r="54" spans="1:16" ht="11.25" customHeight="1" x14ac:dyDescent="0.25">
      <c r="J54"/>
    </row>
    <row r="55" spans="1:16" ht="11.25" customHeight="1" x14ac:dyDescent="0.25">
      <c r="G55" s="7"/>
      <c r="H55" s="5"/>
      <c r="J55"/>
    </row>
    <row r="56" spans="1:16" ht="11.25" customHeight="1" x14ac:dyDescent="0.25">
      <c r="G56" s="7"/>
      <c r="H56" s="5"/>
      <c r="J56"/>
    </row>
    <row r="57" spans="1:16" ht="11.25" customHeight="1" x14ac:dyDescent="0.25">
      <c r="G57" s="7"/>
      <c r="H57" s="5"/>
      <c r="J57"/>
    </row>
    <row r="58" spans="1:16" ht="11.25" customHeight="1" x14ac:dyDescent="0.25">
      <c r="G58" s="7"/>
      <c r="H58" s="5"/>
      <c r="J58"/>
    </row>
    <row r="59" spans="1:16" ht="11.25" customHeight="1" x14ac:dyDescent="0.2">
      <c r="G59" s="7"/>
      <c r="H59" s="5"/>
    </row>
    <row r="60" spans="1:16" ht="11.25" customHeight="1" x14ac:dyDescent="0.2">
      <c r="B60" s="17"/>
      <c r="G60" s="7"/>
      <c r="H60" s="5"/>
    </row>
    <row r="61" spans="1:16" ht="11.25" customHeight="1" x14ac:dyDescent="0.2">
      <c r="B61" s="17"/>
      <c r="G61" s="18"/>
    </row>
    <row r="62" spans="1:16" ht="11.25" customHeight="1" x14ac:dyDescent="0.2">
      <c r="A62" s="142" t="s">
        <v>31</v>
      </c>
      <c r="B62" s="142"/>
      <c r="C62" s="142"/>
      <c r="D62" s="142"/>
      <c r="E62" s="77">
        <f>+N45</f>
        <v>9.9331839587833579E-2</v>
      </c>
      <c r="G62" s="18"/>
      <c r="H62" s="19"/>
    </row>
    <row r="63" spans="1:16" ht="12.75" customHeight="1" x14ac:dyDescent="0.25">
      <c r="A63" s="142" t="s">
        <v>32</v>
      </c>
      <c r="B63" s="142"/>
      <c r="C63" s="142"/>
      <c r="D63" s="142"/>
      <c r="E63" s="78">
        <f>+N50</f>
        <v>1876.103274388526</v>
      </c>
      <c r="G63" s="18"/>
      <c r="H63" s="19"/>
    </row>
    <row r="64" spans="1:16" ht="11.25" customHeight="1" x14ac:dyDescent="0.2">
      <c r="B64" s="17"/>
      <c r="C64" s="5"/>
      <c r="G64" s="18"/>
      <c r="H64" s="19"/>
    </row>
    <row r="65" spans="1:11" ht="11.25" customHeight="1" x14ac:dyDescent="0.2">
      <c r="A65" s="134" t="s">
        <v>4</v>
      </c>
      <c r="B65" s="134"/>
      <c r="C65" s="74"/>
      <c r="D65" s="12"/>
      <c r="E65" s="12"/>
      <c r="F65" s="12"/>
      <c r="G65" s="75"/>
      <c r="H65" s="76"/>
    </row>
    <row r="66" spans="1:11" ht="11.25" customHeight="1" x14ac:dyDescent="0.2">
      <c r="A66" s="134"/>
      <c r="B66" s="134"/>
      <c r="C66" s="70"/>
      <c r="D66" s="70"/>
      <c r="E66" s="70"/>
      <c r="F66" s="70"/>
      <c r="G66" s="70"/>
      <c r="H66" s="70"/>
      <c r="I66" s="69"/>
    </row>
    <row r="67" spans="1:11" ht="11.25" customHeight="1" x14ac:dyDescent="0.2">
      <c r="A67" s="72"/>
      <c r="B67" s="72"/>
      <c r="C67" s="71"/>
      <c r="D67" s="71"/>
      <c r="E67" s="71"/>
      <c r="F67" s="71"/>
      <c r="G67" s="71"/>
      <c r="H67" s="71"/>
      <c r="I67" s="69"/>
    </row>
    <row r="68" spans="1:11" ht="11.25" customHeight="1" x14ac:dyDescent="0.2">
      <c r="A68" s="73"/>
      <c r="B68" s="73"/>
      <c r="C68" s="70"/>
      <c r="D68" s="70"/>
      <c r="E68" s="70"/>
      <c r="F68" s="70"/>
      <c r="G68" s="70"/>
      <c r="H68" s="70"/>
      <c r="I68" s="70"/>
    </row>
    <row r="69" spans="1:11" ht="11.25" customHeight="1" x14ac:dyDescent="0.2">
      <c r="A69" s="135"/>
      <c r="B69" s="135"/>
      <c r="C69" s="135"/>
      <c r="D69" s="135"/>
      <c r="E69" s="135"/>
      <c r="F69" s="135"/>
      <c r="G69" s="135"/>
      <c r="H69" s="135"/>
      <c r="I69" s="135"/>
      <c r="J69" s="8"/>
      <c r="K69" s="8"/>
    </row>
    <row r="70" spans="1:11" ht="11.25" customHeight="1" x14ac:dyDescent="0.2">
      <c r="A70" s="136"/>
      <c r="B70" s="136"/>
      <c r="C70" s="136"/>
      <c r="D70" s="136"/>
      <c r="E70" s="136"/>
      <c r="F70" s="136"/>
      <c r="G70" s="136"/>
      <c r="H70" s="136"/>
      <c r="I70" s="136"/>
      <c r="J70" s="8"/>
      <c r="K70" s="8"/>
    </row>
  </sheetData>
  <mergeCells count="57">
    <mergeCell ref="A37:D37"/>
    <mergeCell ref="B31:D31"/>
    <mergeCell ref="B32:D32"/>
    <mergeCell ref="B33:D33"/>
    <mergeCell ref="B34:D34"/>
    <mergeCell ref="B35:D35"/>
    <mergeCell ref="D2:I3"/>
    <mergeCell ref="D4:I6"/>
    <mergeCell ref="E23:E24"/>
    <mergeCell ref="F23:F24"/>
    <mergeCell ref="G23:G24"/>
    <mergeCell ref="H23:H24"/>
    <mergeCell ref="I23:I24"/>
    <mergeCell ref="H10:I10"/>
    <mergeCell ref="H12:I12"/>
    <mergeCell ref="A69:I70"/>
    <mergeCell ref="C12:D12"/>
    <mergeCell ref="H11:I11"/>
    <mergeCell ref="A25:A31"/>
    <mergeCell ref="A32:A36"/>
    <mergeCell ref="A23:D24"/>
    <mergeCell ref="B25:D25"/>
    <mergeCell ref="B26:D26"/>
    <mergeCell ref="B27:D27"/>
    <mergeCell ref="B38:I38"/>
    <mergeCell ref="B28:D28"/>
    <mergeCell ref="B29:D29"/>
    <mergeCell ref="B30:D30"/>
    <mergeCell ref="B36:D36"/>
    <mergeCell ref="A62:D62"/>
    <mergeCell ref="A63:D63"/>
    <mergeCell ref="K23:N24"/>
    <mergeCell ref="O23:O24"/>
    <mergeCell ref="P23:P24"/>
    <mergeCell ref="Q23:Q24"/>
    <mergeCell ref="R23:R24"/>
    <mergeCell ref="L27:N27"/>
    <mergeCell ref="L28:N28"/>
    <mergeCell ref="L29:N29"/>
    <mergeCell ref="L30:N30"/>
    <mergeCell ref="L31:N31"/>
    <mergeCell ref="A66:B66"/>
    <mergeCell ref="A65:B65"/>
    <mergeCell ref="K21:S22"/>
    <mergeCell ref="H14:I14"/>
    <mergeCell ref="H13:I13"/>
    <mergeCell ref="K41:P42"/>
    <mergeCell ref="K32:K36"/>
    <mergeCell ref="L32:N32"/>
    <mergeCell ref="L33:N33"/>
    <mergeCell ref="L34:N34"/>
    <mergeCell ref="L35:N35"/>
    <mergeCell ref="L36:N36"/>
    <mergeCell ref="S23:S24"/>
    <mergeCell ref="K25:K31"/>
    <mergeCell ref="L25:N25"/>
    <mergeCell ref="L26:N26"/>
  </mergeCells>
  <pageMargins left="0.23622047244094491" right="0.23622047244094491" top="0" bottom="0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PROCTOR STD</vt:lpstr>
      <vt:lpstr>'PROCTOR STD'!Área_de_impresión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David</cp:lastModifiedBy>
  <cp:lastPrinted>2024-11-06T16:52:43Z</cp:lastPrinted>
  <dcterms:created xsi:type="dcterms:W3CDTF">2017-12-12T19:37:38Z</dcterms:created>
  <dcterms:modified xsi:type="dcterms:W3CDTF">2024-11-06T16:52:54Z</dcterms:modified>
</cp:coreProperties>
</file>